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8_{D0DB303B-2CF3-49F6-A272-5A70F4902A5B}" xr6:coauthVersionLast="47" xr6:coauthVersionMax="47" xr10:uidLastSave="{00000000-0000-0000-0000-000000000000}"/>
  <bookViews>
    <workbookView xWindow="57480" yWindow="-120" windowWidth="29040" windowHeight="17520" xr2:uid="{00000000-000D-0000-FFFF-FFFF00000000}"/>
  </bookViews>
  <sheets>
    <sheet name="Vee ja reovee progno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3" l="1"/>
  <c r="D9" i="3"/>
  <c r="D7" i="3" l="1"/>
  <c r="E7" i="3" s="1"/>
  <c r="F7" i="3" s="1"/>
  <c r="G7" i="3" s="1"/>
  <c r="H7" i="3" s="1"/>
  <c r="I7" i="3" s="1"/>
  <c r="J7" i="3" s="1"/>
  <c r="K7" i="3" s="1"/>
  <c r="L7" i="3" s="1"/>
  <c r="M7" i="3" s="1"/>
  <c r="N7" i="3" s="1"/>
  <c r="O7" i="3" s="1"/>
  <c r="P7" i="3" s="1"/>
  <c r="E26" i="3"/>
  <c r="D27" i="3"/>
  <c r="E9" i="3"/>
  <c r="F9" i="3" s="1"/>
  <c r="G9" i="3" s="1"/>
  <c r="H9" i="3" s="1"/>
  <c r="I9" i="3" s="1"/>
  <c r="J9" i="3" s="1"/>
  <c r="K9" i="3" s="1"/>
  <c r="L9" i="3" s="1"/>
  <c r="M9" i="3" s="1"/>
  <c r="N9" i="3" s="1"/>
  <c r="O9" i="3" s="1"/>
  <c r="P9" i="3" s="1"/>
  <c r="B27" i="3"/>
  <c r="C27" i="3"/>
  <c r="B23" i="3"/>
  <c r="B24" i="3"/>
  <c r="B13" i="3"/>
  <c r="B11" i="3" s="1"/>
  <c r="B8" i="3"/>
  <c r="B21" i="3"/>
  <c r="C23" i="3"/>
  <c r="D23" i="3" s="1"/>
  <c r="E23" i="3" s="1"/>
  <c r="F23" i="3" s="1"/>
  <c r="G23" i="3" s="1"/>
  <c r="H23" i="3" s="1"/>
  <c r="I23" i="3" s="1"/>
  <c r="J23" i="3" s="1"/>
  <c r="K23" i="3" s="1"/>
  <c r="L23" i="3" s="1"/>
  <c r="M23" i="3" s="1"/>
  <c r="N23" i="3" s="1"/>
  <c r="O23" i="3" s="1"/>
  <c r="P23" i="3" s="1"/>
  <c r="F26" i="3" l="1"/>
  <c r="G26" i="3" s="1"/>
  <c r="H26" i="3" s="1"/>
  <c r="I26" i="3" s="1"/>
  <c r="J26" i="3" s="1"/>
  <c r="K26" i="3" s="1"/>
  <c r="L26" i="3" s="1"/>
  <c r="M26" i="3" s="1"/>
  <c r="N26" i="3" s="1"/>
  <c r="O26" i="3" s="1"/>
  <c r="P26" i="3" s="1"/>
  <c r="E27" i="3"/>
  <c r="C24" i="3"/>
  <c r="D22" i="3"/>
  <c r="D24" i="3" s="1"/>
  <c r="E22" i="3"/>
  <c r="E24" i="3" s="1"/>
  <c r="F27" i="3" l="1"/>
  <c r="G27" i="3"/>
  <c r="F22" i="3"/>
  <c r="F24" i="3" s="1"/>
  <c r="C13" i="3"/>
  <c r="C11" i="3" s="1"/>
  <c r="H27" i="3" l="1"/>
  <c r="G22" i="3"/>
  <c r="G24" i="3" s="1"/>
  <c r="E18" i="3"/>
  <c r="F18" i="3"/>
  <c r="G18" i="3"/>
  <c r="H18" i="3"/>
  <c r="I18" i="3"/>
  <c r="J18" i="3"/>
  <c r="K18" i="3"/>
  <c r="L18" i="3"/>
  <c r="M18" i="3"/>
  <c r="N18" i="3"/>
  <c r="O18" i="3"/>
  <c r="P18" i="3"/>
  <c r="D18" i="3"/>
  <c r="D20" i="3" s="1"/>
  <c r="D10" i="3"/>
  <c r="E20" i="3" l="1"/>
  <c r="F20" i="3" s="1"/>
  <c r="G20" i="3" s="1"/>
  <c r="H20" i="3" s="1"/>
  <c r="I20" i="3" s="1"/>
  <c r="J20" i="3" s="1"/>
  <c r="K20" i="3" s="1"/>
  <c r="L20" i="3" s="1"/>
  <c r="M20" i="3" s="1"/>
  <c r="N20" i="3" s="1"/>
  <c r="O20" i="3" s="1"/>
  <c r="P20" i="3" s="1"/>
  <c r="I27" i="3"/>
  <c r="H22" i="3"/>
  <c r="H24" i="3" s="1"/>
  <c r="E10" i="3"/>
  <c r="D13" i="3"/>
  <c r="D11" i="3" s="1"/>
  <c r="J27" i="3" l="1"/>
  <c r="I22" i="3"/>
  <c r="I24" i="3" s="1"/>
  <c r="F10" i="3"/>
  <c r="E13" i="3"/>
  <c r="E11" i="3" s="1"/>
  <c r="D19" i="3"/>
  <c r="E19" i="3" s="1"/>
  <c r="F19" i="3" s="1"/>
  <c r="G19" i="3" s="1"/>
  <c r="H19" i="3" s="1"/>
  <c r="I19" i="3" s="1"/>
  <c r="J19" i="3" s="1"/>
  <c r="K19" i="3" s="1"/>
  <c r="L19" i="3" s="1"/>
  <c r="M19" i="3" s="1"/>
  <c r="N19" i="3" s="1"/>
  <c r="O19" i="3" s="1"/>
  <c r="P19" i="3" s="1"/>
  <c r="C17" i="3"/>
  <c r="D17" i="3" s="1"/>
  <c r="E17" i="3" s="1"/>
  <c r="F17" i="3" s="1"/>
  <c r="G17" i="3" s="1"/>
  <c r="H17" i="3" s="1"/>
  <c r="I17" i="3" s="1"/>
  <c r="J17" i="3" s="1"/>
  <c r="K17" i="3" s="1"/>
  <c r="L17" i="3" s="1"/>
  <c r="M17" i="3" s="1"/>
  <c r="N17" i="3" s="1"/>
  <c r="O17" i="3" s="1"/>
  <c r="P17" i="3" s="1"/>
  <c r="K27" i="3" l="1"/>
  <c r="J22" i="3"/>
  <c r="J24" i="3" s="1"/>
  <c r="G10" i="3"/>
  <c r="F13" i="3"/>
  <c r="F11" i="3" s="1"/>
  <c r="D6" i="3"/>
  <c r="E6" i="3" s="1"/>
  <c r="F6" i="3" s="1"/>
  <c r="G6" i="3" s="1"/>
  <c r="H6" i="3" s="1"/>
  <c r="I6" i="3" s="1"/>
  <c r="J6" i="3" s="1"/>
  <c r="K6" i="3" s="1"/>
  <c r="L6" i="3" s="1"/>
  <c r="M6" i="3" s="1"/>
  <c r="N6" i="3" s="1"/>
  <c r="O6" i="3" s="1"/>
  <c r="P6" i="3" s="1"/>
  <c r="C8" i="3"/>
  <c r="L27" i="3" l="1"/>
  <c r="K22" i="3"/>
  <c r="K24" i="3" s="1"/>
  <c r="H10" i="3"/>
  <c r="G13" i="3"/>
  <c r="G11" i="3" s="1"/>
  <c r="D8" i="3"/>
  <c r="M27" i="3" l="1"/>
  <c r="L22" i="3"/>
  <c r="L24" i="3" s="1"/>
  <c r="I10" i="3"/>
  <c r="H13" i="3"/>
  <c r="H11" i="3" s="1"/>
  <c r="E8" i="3"/>
  <c r="C21" i="3"/>
  <c r="N27" i="3" l="1"/>
  <c r="M22" i="3"/>
  <c r="M24" i="3" s="1"/>
  <c r="J10" i="3"/>
  <c r="I13" i="3"/>
  <c r="I11" i="3" s="1"/>
  <c r="F8" i="3"/>
  <c r="O27" i="3" l="1"/>
  <c r="N22" i="3"/>
  <c r="N24" i="3" s="1"/>
  <c r="K10" i="3"/>
  <c r="J13" i="3"/>
  <c r="J11" i="3" s="1"/>
  <c r="G8" i="3"/>
  <c r="C4" i="3"/>
  <c r="D4" i="3" s="1"/>
  <c r="E4" i="3" s="1"/>
  <c r="F4" i="3" s="1"/>
  <c r="G4" i="3" s="1"/>
  <c r="H4" i="3" s="1"/>
  <c r="I4" i="3" s="1"/>
  <c r="J4" i="3" s="1"/>
  <c r="K4" i="3" s="1"/>
  <c r="L4" i="3" s="1"/>
  <c r="M4" i="3" s="1"/>
  <c r="N4" i="3" s="1"/>
  <c r="O4" i="3" s="1"/>
  <c r="P4" i="3" s="1"/>
  <c r="O22" i="3" l="1"/>
  <c r="O24" i="3" s="1"/>
  <c r="L10" i="3"/>
  <c r="K13" i="3"/>
  <c r="K11" i="3" s="1"/>
  <c r="H8" i="3"/>
  <c r="P22" i="3" l="1"/>
  <c r="P24" i="3" s="1"/>
  <c r="P27" i="3"/>
  <c r="M10" i="3"/>
  <c r="L13" i="3"/>
  <c r="L11" i="3" s="1"/>
  <c r="I8" i="3"/>
  <c r="N10" i="3" l="1"/>
  <c r="M13" i="3"/>
  <c r="M11" i="3" s="1"/>
  <c r="J8" i="3"/>
  <c r="O10" i="3" l="1"/>
  <c r="N13" i="3"/>
  <c r="N11" i="3" s="1"/>
  <c r="K8" i="3"/>
  <c r="P10" i="3" l="1"/>
  <c r="P13" i="3" s="1"/>
  <c r="P11" i="3" s="1"/>
  <c r="O13" i="3"/>
  <c r="O11" i="3" s="1"/>
  <c r="L8" i="3"/>
  <c r="M8" i="3" l="1"/>
  <c r="N8" i="3" l="1"/>
  <c r="O8" i="3" l="1"/>
  <c r="P8" i="3" l="1"/>
  <c r="M21" i="3" l="1"/>
  <c r="H21" i="3"/>
  <c r="F21" i="3"/>
  <c r="L21" i="3"/>
  <c r="K21" i="3"/>
  <c r="G21" i="3"/>
  <c r="O21" i="3"/>
  <c r="E21" i="3"/>
  <c r="N21" i="3"/>
  <c r="I21" i="3"/>
  <c r="P21" i="3"/>
  <c r="D21" i="3"/>
  <c r="J21" i="3"/>
</calcChain>
</file>

<file path=xl/sharedStrings.xml><?xml version="1.0" encoding="utf-8"?>
<sst xmlns="http://schemas.openxmlformats.org/spreadsheetml/2006/main" count="55" uniqueCount="24">
  <si>
    <t>aasta</t>
  </si>
  <si>
    <t>baasaasta</t>
  </si>
  <si>
    <t>prognoos</t>
  </si>
  <si>
    <t>VEEVARUSTUSEGA ASULATE ELANIKUD</t>
  </si>
  <si>
    <t>VEEVARUSTUSEGA ASULATE VEETARBIJAD</t>
  </si>
  <si>
    <t>KESKMINE LIITUMISMÄÄR ASULATES</t>
  </si>
  <si>
    <t>Piirkonna keskmine ühiktarbimine</t>
  </si>
  <si>
    <t>REOVEEPUHASTUSTEENUSE MÜÜGIMAHT KOKKU (M³)</t>
  </si>
  <si>
    <t>VEEVARUSTUSEGA ASULATE REOVEETARBIJAD</t>
  </si>
  <si>
    <t>INFILTRATSIOONI MÄÄR (%)</t>
  </si>
  <si>
    <r>
      <t>ASULATE REOVESI REOVEEPUHASTEISSE (M</t>
    </r>
    <r>
      <rPr>
        <b/>
        <sz val="11"/>
        <color theme="1"/>
        <rFont val="Calibri"/>
        <family val="2"/>
        <charset val="186"/>
      </rPr>
      <t>³)</t>
    </r>
  </si>
  <si>
    <t>REOVEESÜSTEEMIGA ASULATE ELANIKUD</t>
  </si>
  <si>
    <r>
      <t>VEEMÜÜK TEENINDUSPIIRKONNNAS (M</t>
    </r>
    <r>
      <rPr>
        <b/>
        <sz val="11"/>
        <color theme="1"/>
        <rFont val="Calibri"/>
        <family val="2"/>
      </rPr>
      <t>³)</t>
    </r>
  </si>
  <si>
    <t>VEETOODANG KOKKU (M³)</t>
  </si>
  <si>
    <r>
      <t>MÜÜGIVÄLINE VESI (M</t>
    </r>
    <r>
      <rPr>
        <b/>
        <sz val="11"/>
        <color theme="1"/>
        <rFont val="Calibri"/>
        <family val="2"/>
      </rPr>
      <t>³</t>
    </r>
    <r>
      <rPr>
        <b/>
        <sz val="11"/>
        <color theme="1"/>
        <rFont val="Calibri"/>
        <family val="2"/>
        <charset val="186"/>
        <scheme val="minor"/>
      </rPr>
      <t>)</t>
    </r>
  </si>
  <si>
    <t>MÜÜGIVÄLISE VEE MÄÄR (%)</t>
  </si>
  <si>
    <r>
      <t>INFILTRATSIOONIVESI (M</t>
    </r>
    <r>
      <rPr>
        <b/>
        <sz val="11"/>
        <color theme="1"/>
        <rFont val="Calibri"/>
        <family val="2"/>
      </rPr>
      <t>³</t>
    </r>
    <r>
      <rPr>
        <b/>
        <sz val="11"/>
        <color theme="1"/>
        <rFont val="Calibri"/>
        <family val="2"/>
        <charset val="186"/>
        <scheme val="minor"/>
      </rPr>
      <t>)</t>
    </r>
  </si>
  <si>
    <t>RAMSI VK TEENUSPIIRKONDADE VEETEENUSE TARBIMINE JA TOOTMINE</t>
  </si>
  <si>
    <t>RAMSI VK TEENUSPIIRKONDADE REOVEETEENUSE TARBIMINE JA TOOTMINE</t>
  </si>
  <si>
    <t>sh I tariifigrupp</t>
  </si>
  <si>
    <t>sh II tariifigrupp</t>
  </si>
  <si>
    <t>LISA 4. OÜ Ramsi VK nõudlusanalüüs</t>
  </si>
  <si>
    <t>rahvastikumuutuse koefitsient</t>
  </si>
  <si>
    <t>rahvastiku muutuskoef.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</si>
</sst>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9" fontId="2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2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9" fontId="3" fillId="0" borderId="1" xfId="2" applyFont="1" applyBorder="1" applyAlignment="1">
      <alignment horizontal="center"/>
    </xf>
    <xf numFmtId="9" fontId="3" fillId="0" borderId="1" xfId="2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2" fillId="0" borderId="1" xfId="2" applyNumberFormat="1" applyFont="1" applyBorder="1" applyAlignment="1">
      <alignment horizontal="center" vertical="center"/>
    </xf>
    <xf numFmtId="1" fontId="3" fillId="0" borderId="1" xfId="2" applyNumberFormat="1" applyFont="1" applyBorder="1" applyAlignment="1">
      <alignment horizontal="center" vertical="center"/>
    </xf>
    <xf numFmtId="1" fontId="2" fillId="0" borderId="1" xfId="2" applyNumberFormat="1" applyFont="1" applyBorder="1" applyAlignment="1">
      <alignment horizontal="center"/>
    </xf>
    <xf numFmtId="2" fontId="0" fillId="0" borderId="0" xfId="0" applyNumberFormat="1"/>
    <xf numFmtId="0" fontId="5" fillId="0" borderId="1" xfId="0" applyFont="1" applyBorder="1" applyAlignment="1">
      <alignment wrapText="1"/>
    </xf>
    <xf numFmtId="0" fontId="5" fillId="0" borderId="0" xfId="0" applyFont="1"/>
  </cellXfs>
  <cellStyles count="3">
    <cellStyle name="Normaallaad" xfId="0" builtinId="0"/>
    <cellStyle name="Normal 2" xfId="1" xr:uid="{00000000-0005-0000-0000-000001000000}"/>
    <cellStyle name="Prots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8"/>
  <sheetViews>
    <sheetView tabSelected="1" workbookViewId="0">
      <selection activeCell="A18" sqref="A18"/>
    </sheetView>
  </sheetViews>
  <sheetFormatPr defaultRowHeight="15" x14ac:dyDescent="0.25"/>
  <cols>
    <col min="1" max="1" width="47.5703125" customWidth="1"/>
    <col min="2" max="2" width="9.42578125" customWidth="1"/>
    <col min="3" max="3" width="9.5703125" customWidth="1"/>
    <col min="17" max="17" width="20.85546875" customWidth="1"/>
  </cols>
  <sheetData>
    <row r="1" spans="1:17" x14ac:dyDescent="0.25">
      <c r="A1" s="24" t="s">
        <v>21</v>
      </c>
    </row>
    <row r="3" spans="1:17" ht="30" x14ac:dyDescent="0.25">
      <c r="A3" s="23" t="s">
        <v>17</v>
      </c>
      <c r="B3" s="15" t="s">
        <v>1</v>
      </c>
      <c r="C3" s="8" t="s">
        <v>1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1"/>
    </row>
    <row r="4" spans="1:17" x14ac:dyDescent="0.25">
      <c r="A4" s="2" t="s">
        <v>0</v>
      </c>
      <c r="B4" s="16">
        <v>2023</v>
      </c>
      <c r="C4" s="16">
        <f>B4+1</f>
        <v>2024</v>
      </c>
      <c r="D4" s="6">
        <f t="shared" ref="D4:P4" si="0">C4+1</f>
        <v>2025</v>
      </c>
      <c r="E4" s="6">
        <f t="shared" si="0"/>
        <v>2026</v>
      </c>
      <c r="F4" s="6">
        <f t="shared" si="0"/>
        <v>2027</v>
      </c>
      <c r="G4" s="6">
        <f t="shared" si="0"/>
        <v>2028</v>
      </c>
      <c r="H4" s="6">
        <f t="shared" si="0"/>
        <v>2029</v>
      </c>
      <c r="I4" s="6">
        <f t="shared" si="0"/>
        <v>2030</v>
      </c>
      <c r="J4" s="6">
        <f t="shared" si="0"/>
        <v>2031</v>
      </c>
      <c r="K4" s="6">
        <f t="shared" si="0"/>
        <v>2032</v>
      </c>
      <c r="L4" s="6">
        <f t="shared" si="0"/>
        <v>2033</v>
      </c>
      <c r="M4" s="6">
        <f t="shared" si="0"/>
        <v>2034</v>
      </c>
      <c r="N4" s="6">
        <f t="shared" si="0"/>
        <v>2035</v>
      </c>
      <c r="O4" s="6">
        <f t="shared" si="0"/>
        <v>2036</v>
      </c>
      <c r="P4" s="6">
        <f t="shared" si="0"/>
        <v>2037</v>
      </c>
      <c r="Q4" s="1"/>
    </row>
    <row r="5" spans="1:17" x14ac:dyDescent="0.25">
      <c r="A5" s="2" t="s">
        <v>22</v>
      </c>
      <c r="B5" s="17">
        <v>1</v>
      </c>
      <c r="C5" s="17">
        <v>1</v>
      </c>
      <c r="D5" s="12">
        <v>0.9952133148892256</v>
      </c>
      <c r="E5" s="12">
        <v>0.99369001654715938</v>
      </c>
      <c r="F5" s="12">
        <v>0.99364994782299787</v>
      </c>
      <c r="G5" s="12">
        <v>0.99358702209907712</v>
      </c>
      <c r="H5" s="12">
        <v>0.99365807583322086</v>
      </c>
      <c r="I5" s="12">
        <v>0.99388919065725145</v>
      </c>
      <c r="J5" s="12">
        <v>0.9939427061984788</v>
      </c>
      <c r="K5" s="12">
        <v>0.99420362903225812</v>
      </c>
      <c r="L5" s="12">
        <v>0.9942850558820141</v>
      </c>
      <c r="M5" s="12">
        <v>0.99434491389899649</v>
      </c>
      <c r="N5" s="12">
        <v>0.99449921916882267</v>
      </c>
      <c r="O5" s="12">
        <v>0.99453910516324096</v>
      </c>
      <c r="P5" s="12">
        <v>0.99453268605363621</v>
      </c>
      <c r="Q5" s="1"/>
    </row>
    <row r="6" spans="1:17" x14ac:dyDescent="0.25">
      <c r="A6" s="4" t="s">
        <v>3</v>
      </c>
      <c r="B6" s="5">
        <v>5537</v>
      </c>
      <c r="C6" s="5">
        <v>5515</v>
      </c>
      <c r="D6" s="3">
        <f>C6*D5</f>
        <v>5488.601431614079</v>
      </c>
      <c r="E6" s="3">
        <f t="shared" ref="E6:P6" si="1">D6*E5</f>
        <v>5453.9684474013566</v>
      </c>
      <c r="F6" s="3">
        <f t="shared" si="1"/>
        <v>5419.335463188635</v>
      </c>
      <c r="G6" s="3">
        <f t="shared" si="1"/>
        <v>5384.5813846255187</v>
      </c>
      <c r="H6" s="3">
        <f t="shared" si="1"/>
        <v>5350.4327778143734</v>
      </c>
      <c r="I6" s="3">
        <f t="shared" si="1"/>
        <v>5317.7373032079577</v>
      </c>
      <c r="J6" s="3">
        <f t="shared" si="1"/>
        <v>5285.5262060031182</v>
      </c>
      <c r="K6" s="3">
        <f t="shared" si="1"/>
        <v>5254.8893353534031</v>
      </c>
      <c r="L6" s="3">
        <f t="shared" si="1"/>
        <v>5224.8579364556581</v>
      </c>
      <c r="M6" s="3">
        <f t="shared" si="1"/>
        <v>5195.3109149594902</v>
      </c>
      <c r="N6" s="3">
        <f t="shared" si="1"/>
        <v>5166.7326482664748</v>
      </c>
      <c r="O6" s="3">
        <f t="shared" si="1"/>
        <v>5138.5176646246418</v>
      </c>
      <c r="P6" s="3">
        <f t="shared" si="1"/>
        <v>5110.4237753332027</v>
      </c>
      <c r="Q6" s="1"/>
    </row>
    <row r="7" spans="1:17" x14ac:dyDescent="0.25">
      <c r="A7" s="4" t="s">
        <v>4</v>
      </c>
      <c r="B7" s="5">
        <v>4163</v>
      </c>
      <c r="C7" s="5">
        <v>4283</v>
      </c>
      <c r="D7" s="3">
        <f>C7*D5+30</f>
        <v>4292.4986276705531</v>
      </c>
      <c r="E7" s="3">
        <f t="shared" ref="E7:J7" si="2">D7*E5+20</f>
        <v>4285.4130323586105</v>
      </c>
      <c r="F7" s="3">
        <f t="shared" si="2"/>
        <v>4278.2004360031287</v>
      </c>
      <c r="G7" s="3">
        <f t="shared" si="2"/>
        <v>4270.7644311513222</v>
      </c>
      <c r="H7" s="3">
        <f t="shared" si="2"/>
        <v>4263.6795669947833</v>
      </c>
      <c r="I7" s="3">
        <f t="shared" si="2"/>
        <v>4257.6250340623055</v>
      </c>
      <c r="J7" s="3">
        <f t="shared" si="2"/>
        <v>4251.835348334278</v>
      </c>
      <c r="K7" s="3">
        <f t="shared" ref="K7:P7" si="3">J7*K5+20</f>
        <v>4247.1901333615742</v>
      </c>
      <c r="L7" s="3">
        <f t="shared" si="3"/>
        <v>4242.9176790909514</v>
      </c>
      <c r="M7" s="3">
        <f t="shared" si="3"/>
        <v>4238.9236142962218</v>
      </c>
      <c r="N7" s="3">
        <f t="shared" si="3"/>
        <v>4235.6062245338762</v>
      </c>
      <c r="O7" s="3">
        <f t="shared" si="3"/>
        <v>4232.4760243717747</v>
      </c>
      <c r="P7" s="3">
        <f t="shared" si="3"/>
        <v>4229.3357491760762</v>
      </c>
      <c r="Q7" s="1"/>
    </row>
    <row r="8" spans="1:17" x14ac:dyDescent="0.25">
      <c r="A8" s="4" t="s">
        <v>5</v>
      </c>
      <c r="B8" s="11">
        <f>B7/B6</f>
        <v>0.75185118295105657</v>
      </c>
      <c r="C8" s="11">
        <f>C7/C6</f>
        <v>0.7766092475067996</v>
      </c>
      <c r="D8" s="13">
        <f t="shared" ref="D8:P8" si="4">D7/D6</f>
        <v>0.7820751208032648</v>
      </c>
      <c r="E8" s="13">
        <f t="shared" si="4"/>
        <v>0.78574217538799185</v>
      </c>
      <c r="F8" s="13">
        <f t="shared" si="4"/>
        <v>0.78943266477287166</v>
      </c>
      <c r="G8" s="13">
        <f t="shared" si="4"/>
        <v>0.79314697394035971</v>
      </c>
      <c r="H8" s="13">
        <f t="shared" si="4"/>
        <v>0.79688498931790641</v>
      </c>
      <c r="I8" s="13">
        <f t="shared" si="4"/>
        <v>0.80064598743790283</v>
      </c>
      <c r="J8" s="13">
        <f t="shared" si="4"/>
        <v>0.80442990586352414</v>
      </c>
      <c r="K8" s="13">
        <f t="shared" si="4"/>
        <v>0.80823588515702605</v>
      </c>
      <c r="L8" s="13">
        <f t="shared" si="4"/>
        <v>0.81206374042950213</v>
      </c>
      <c r="M8" s="13">
        <f t="shared" si="4"/>
        <v>0.81591336566413641</v>
      </c>
      <c r="N8" s="13">
        <f t="shared" si="4"/>
        <v>0.81978428397199787</v>
      </c>
      <c r="O8" s="13">
        <f t="shared" si="4"/>
        <v>0.82367645702760239</v>
      </c>
      <c r="P8" s="13">
        <f t="shared" si="4"/>
        <v>0.82759002679779159</v>
      </c>
      <c r="Q8" s="1"/>
    </row>
    <row r="9" spans="1:17" x14ac:dyDescent="0.25">
      <c r="A9" s="4" t="s">
        <v>12</v>
      </c>
      <c r="B9" s="21">
        <v>146221</v>
      </c>
      <c r="C9" s="9">
        <v>149711</v>
      </c>
      <c r="D9" s="3">
        <f>C9*D5+30*50*365/1000</f>
        <v>149541.88058538086</v>
      </c>
      <c r="E9" s="3">
        <f>D9*E5+20*50*365/1000</f>
        <v>148963.27379338045</v>
      </c>
      <c r="F9" s="3">
        <f t="shared" ref="F9:P9" si="5">E9*F5+20*50*365/1000</f>
        <v>148382.34923233543</v>
      </c>
      <c r="G9" s="3">
        <f t="shared" si="5"/>
        <v>147795.77650582144</v>
      </c>
      <c r="H9" s="3">
        <f t="shared" si="5"/>
        <v>147223.46689905127</v>
      </c>
      <c r="I9" s="3">
        <f t="shared" si="5"/>
        <v>146688.81236205273</v>
      </c>
      <c r="J9" s="3">
        <f t="shared" si="5"/>
        <v>146165.27512817955</v>
      </c>
      <c r="K9" s="3">
        <f t="shared" si="5"/>
        <v>145683.04697093458</v>
      </c>
      <c r="L9" s="3">
        <f t="shared" si="5"/>
        <v>145215.47649855778</v>
      </c>
      <c r="M9" s="3">
        <f t="shared" si="5"/>
        <v>144759.27047576019</v>
      </c>
      <c r="N9" s="3">
        <f t="shared" si="5"/>
        <v>144327.98145559191</v>
      </c>
      <c r="O9" s="3">
        <f t="shared" si="5"/>
        <v>143904.82152686123</v>
      </c>
      <c r="P9" s="3">
        <f t="shared" si="5"/>
        <v>143483.04868917842</v>
      </c>
      <c r="Q9" s="1"/>
    </row>
    <row r="10" spans="1:17" ht="16.7" customHeight="1" x14ac:dyDescent="0.25">
      <c r="A10" s="10" t="s">
        <v>15</v>
      </c>
      <c r="B10" s="7">
        <v>8.4000000000000005E-2</v>
      </c>
      <c r="C10" s="7">
        <v>8.3699999999999997E-2</v>
      </c>
      <c r="D10" s="14">
        <f>C10</f>
        <v>8.3699999999999997E-2</v>
      </c>
      <c r="E10" s="14">
        <f t="shared" ref="E10:P10" si="6">D10</f>
        <v>8.3699999999999997E-2</v>
      </c>
      <c r="F10" s="14">
        <f t="shared" si="6"/>
        <v>8.3699999999999997E-2</v>
      </c>
      <c r="G10" s="14">
        <f t="shared" si="6"/>
        <v>8.3699999999999997E-2</v>
      </c>
      <c r="H10" s="14">
        <f t="shared" si="6"/>
        <v>8.3699999999999997E-2</v>
      </c>
      <c r="I10" s="14">
        <f t="shared" si="6"/>
        <v>8.3699999999999997E-2</v>
      </c>
      <c r="J10" s="14">
        <f t="shared" si="6"/>
        <v>8.3699999999999997E-2</v>
      </c>
      <c r="K10" s="14">
        <f t="shared" si="6"/>
        <v>8.3699999999999997E-2</v>
      </c>
      <c r="L10" s="14">
        <f t="shared" si="6"/>
        <v>8.3699999999999997E-2</v>
      </c>
      <c r="M10" s="14">
        <f t="shared" si="6"/>
        <v>8.3699999999999997E-2</v>
      </c>
      <c r="N10" s="14">
        <f t="shared" si="6"/>
        <v>8.3699999999999997E-2</v>
      </c>
      <c r="O10" s="14">
        <f t="shared" si="6"/>
        <v>8.3699999999999997E-2</v>
      </c>
      <c r="P10" s="14">
        <f t="shared" si="6"/>
        <v>8.3699999999999997E-2</v>
      </c>
      <c r="Q10" s="1"/>
    </row>
    <row r="11" spans="1:17" ht="16.7" customHeight="1" x14ac:dyDescent="0.25">
      <c r="A11" s="10" t="s">
        <v>14</v>
      </c>
      <c r="B11" s="19">
        <f>B13-B9</f>
        <v>13408.912663755444</v>
      </c>
      <c r="C11" s="19">
        <f>C13-C9</f>
        <v>13675.445487285819</v>
      </c>
      <c r="D11" s="20">
        <f t="shared" ref="D11:P11" si="7">D13-D9</f>
        <v>13659.997167954134</v>
      </c>
      <c r="E11" s="20">
        <f t="shared" si="7"/>
        <v>13607.143966502161</v>
      </c>
      <c r="F11" s="20">
        <f t="shared" si="7"/>
        <v>13554.079046978586</v>
      </c>
      <c r="G11" s="20">
        <f t="shared" si="7"/>
        <v>13500.498192226631</v>
      </c>
      <c r="H11" s="20">
        <f t="shared" si="7"/>
        <v>13448.220211121457</v>
      </c>
      <c r="I11" s="20">
        <f t="shared" si="7"/>
        <v>13399.381856055668</v>
      </c>
      <c r="J11" s="20">
        <f t="shared" si="7"/>
        <v>13351.559018038446</v>
      </c>
      <c r="K11" s="20">
        <f t="shared" si="7"/>
        <v>13307.509583615873</v>
      </c>
      <c r="L11" s="20">
        <f t="shared" si="7"/>
        <v>13264.799064639636</v>
      </c>
      <c r="M11" s="20">
        <f t="shared" si="7"/>
        <v>13223.126638460264</v>
      </c>
      <c r="N11" s="20">
        <f t="shared" si="7"/>
        <v>13183.730271562847</v>
      </c>
      <c r="O11" s="20">
        <f t="shared" si="7"/>
        <v>13145.076461637334</v>
      </c>
      <c r="P11" s="20">
        <f t="shared" si="7"/>
        <v>13106.549356416275</v>
      </c>
      <c r="Q11" s="1"/>
    </row>
    <row r="12" spans="1:17" x14ac:dyDescent="0.25">
      <c r="A12" s="8" t="s">
        <v>6</v>
      </c>
      <c r="B12" s="18">
        <v>70</v>
      </c>
      <c r="C12" s="18">
        <v>70</v>
      </c>
      <c r="D12" s="18">
        <v>70</v>
      </c>
      <c r="E12" s="18">
        <v>70</v>
      </c>
      <c r="F12" s="18">
        <v>70</v>
      </c>
      <c r="G12" s="18">
        <v>70</v>
      </c>
      <c r="H12" s="18">
        <v>70</v>
      </c>
      <c r="I12" s="18">
        <v>70</v>
      </c>
      <c r="J12" s="18">
        <v>70</v>
      </c>
      <c r="K12" s="18">
        <v>70</v>
      </c>
      <c r="L12" s="18">
        <v>70</v>
      </c>
      <c r="M12" s="18">
        <v>70</v>
      </c>
      <c r="N12" s="18">
        <v>70</v>
      </c>
      <c r="O12" s="18">
        <v>70</v>
      </c>
      <c r="P12" s="18">
        <v>70</v>
      </c>
      <c r="Q12" s="1"/>
    </row>
    <row r="13" spans="1:17" x14ac:dyDescent="0.25">
      <c r="A13" s="8" t="s">
        <v>13</v>
      </c>
      <c r="B13" s="9">
        <f>B9/(1-B10)</f>
        <v>159629.91266375544</v>
      </c>
      <c r="C13" s="9">
        <f>C9/(1-C10)</f>
        <v>163386.44548728582</v>
      </c>
      <c r="D13" s="3">
        <f>D9/(1-D10)</f>
        <v>163201.87775333499</v>
      </c>
      <c r="E13" s="3">
        <f t="shared" ref="E13:P13" si="8">E9/(1-E10)</f>
        <v>162570.41775988261</v>
      </c>
      <c r="F13" s="3">
        <f t="shared" si="8"/>
        <v>161936.42827931402</v>
      </c>
      <c r="G13" s="3">
        <f t="shared" si="8"/>
        <v>161296.27469804807</v>
      </c>
      <c r="H13" s="3">
        <f t="shared" si="8"/>
        <v>160671.68711017273</v>
      </c>
      <c r="I13" s="3">
        <f t="shared" si="8"/>
        <v>160088.1942181084</v>
      </c>
      <c r="J13" s="3">
        <f t="shared" si="8"/>
        <v>159516.834146218</v>
      </c>
      <c r="K13" s="3">
        <f t="shared" si="8"/>
        <v>158990.55655455045</v>
      </c>
      <c r="L13" s="3">
        <f t="shared" si="8"/>
        <v>158480.27556319741</v>
      </c>
      <c r="M13" s="3">
        <f t="shared" si="8"/>
        <v>157982.39711422045</v>
      </c>
      <c r="N13" s="3">
        <f t="shared" si="8"/>
        <v>157511.71172715476</v>
      </c>
      <c r="O13" s="3">
        <f t="shared" si="8"/>
        <v>157049.89798849856</v>
      </c>
      <c r="P13" s="3">
        <f t="shared" si="8"/>
        <v>156589.5980455947</v>
      </c>
      <c r="Q13" s="1"/>
    </row>
    <row r="14" spans="1:17" x14ac:dyDescent="0.25">
      <c r="C14" s="22"/>
    </row>
    <row r="16" spans="1:17" ht="30" x14ac:dyDescent="0.25">
      <c r="A16" s="23" t="s">
        <v>18</v>
      </c>
      <c r="B16" s="15" t="s">
        <v>1</v>
      </c>
      <c r="C16" s="8" t="s">
        <v>1</v>
      </c>
      <c r="D16" s="2" t="s">
        <v>2</v>
      </c>
      <c r="E16" s="2" t="s">
        <v>2</v>
      </c>
      <c r="F16" s="2" t="s">
        <v>2</v>
      </c>
      <c r="G16" s="2" t="s">
        <v>2</v>
      </c>
      <c r="H16" s="2" t="s">
        <v>2</v>
      </c>
      <c r="I16" s="2" t="s">
        <v>2</v>
      </c>
      <c r="J16" s="2" t="s">
        <v>2</v>
      </c>
      <c r="K16" s="2" t="s">
        <v>2</v>
      </c>
      <c r="L16" s="2" t="s">
        <v>2</v>
      </c>
      <c r="M16" s="2" t="s">
        <v>2</v>
      </c>
      <c r="N16" s="2" t="s">
        <v>2</v>
      </c>
      <c r="O16" s="2" t="s">
        <v>2</v>
      </c>
      <c r="P16" s="2" t="s">
        <v>2</v>
      </c>
    </row>
    <row r="17" spans="1:16" x14ac:dyDescent="0.25">
      <c r="A17" s="2" t="s">
        <v>0</v>
      </c>
      <c r="B17" s="16">
        <v>2023</v>
      </c>
      <c r="C17" s="16">
        <f>B17+1</f>
        <v>2024</v>
      </c>
      <c r="D17" s="6">
        <f t="shared" ref="D17" si="9">C17+1</f>
        <v>2025</v>
      </c>
      <c r="E17" s="6">
        <f t="shared" ref="E17" si="10">D17+1</f>
        <v>2026</v>
      </c>
      <c r="F17" s="6">
        <f t="shared" ref="F17" si="11">E17+1</f>
        <v>2027</v>
      </c>
      <c r="G17" s="6">
        <f t="shared" ref="G17" si="12">F17+1</f>
        <v>2028</v>
      </c>
      <c r="H17" s="6">
        <f t="shared" ref="H17" si="13">G17+1</f>
        <v>2029</v>
      </c>
      <c r="I17" s="6">
        <f t="shared" ref="I17" si="14">H17+1</f>
        <v>2030</v>
      </c>
      <c r="J17" s="6">
        <f t="shared" ref="J17" si="15">I17+1</f>
        <v>2031</v>
      </c>
      <c r="K17" s="6">
        <f t="shared" ref="K17" si="16">J17+1</f>
        <v>2032</v>
      </c>
      <c r="L17" s="6">
        <f t="shared" ref="L17" si="17">K17+1</f>
        <v>2033</v>
      </c>
      <c r="M17" s="6">
        <f t="shared" ref="M17" si="18">L17+1</f>
        <v>2034</v>
      </c>
      <c r="N17" s="6">
        <f t="shared" ref="N17" si="19">M17+1</f>
        <v>2035</v>
      </c>
      <c r="O17" s="6">
        <f t="shared" ref="O17" si="20">N17+1</f>
        <v>2036</v>
      </c>
      <c r="P17" s="6">
        <f t="shared" ref="P17" si="21">O17+1</f>
        <v>2037</v>
      </c>
    </row>
    <row r="18" spans="1:16" x14ac:dyDescent="0.25">
      <c r="A18" s="2" t="s">
        <v>23</v>
      </c>
      <c r="B18" s="17">
        <v>1</v>
      </c>
      <c r="C18" s="17">
        <v>1</v>
      </c>
      <c r="D18" s="12">
        <f t="shared" ref="D18:P18" si="22">D5</f>
        <v>0.9952133148892256</v>
      </c>
      <c r="E18" s="12">
        <f t="shared" si="22"/>
        <v>0.99369001654715938</v>
      </c>
      <c r="F18" s="12">
        <f t="shared" si="22"/>
        <v>0.99364994782299787</v>
      </c>
      <c r="G18" s="12">
        <f t="shared" si="22"/>
        <v>0.99358702209907712</v>
      </c>
      <c r="H18" s="12">
        <f t="shared" si="22"/>
        <v>0.99365807583322086</v>
      </c>
      <c r="I18" s="12">
        <f t="shared" si="22"/>
        <v>0.99388919065725145</v>
      </c>
      <c r="J18" s="12">
        <f t="shared" si="22"/>
        <v>0.9939427061984788</v>
      </c>
      <c r="K18" s="12">
        <f t="shared" si="22"/>
        <v>0.99420362903225812</v>
      </c>
      <c r="L18" s="12">
        <f t="shared" si="22"/>
        <v>0.9942850558820141</v>
      </c>
      <c r="M18" s="12">
        <f t="shared" si="22"/>
        <v>0.99434491389899649</v>
      </c>
      <c r="N18" s="12">
        <f t="shared" si="22"/>
        <v>0.99449921916882267</v>
      </c>
      <c r="O18" s="12">
        <f t="shared" si="22"/>
        <v>0.99453910516324096</v>
      </c>
      <c r="P18" s="12">
        <f t="shared" si="22"/>
        <v>0.99453268605363621</v>
      </c>
    </row>
    <row r="19" spans="1:16" x14ac:dyDescent="0.25">
      <c r="A19" s="4" t="s">
        <v>11</v>
      </c>
      <c r="B19" s="5">
        <v>5384</v>
      </c>
      <c r="C19" s="5">
        <v>5363</v>
      </c>
      <c r="D19" s="3">
        <f>C19*D18</f>
        <v>5337.3290077509173</v>
      </c>
      <c r="E19" s="3">
        <f t="shared" ref="E19" si="23">D19*E18</f>
        <v>5303.6505500296425</v>
      </c>
      <c r="F19" s="3">
        <f t="shared" ref="F19" si="24">E19*F18</f>
        <v>5269.9720923083687</v>
      </c>
      <c r="G19" s="3">
        <f t="shared" ref="G19" si="25">F19*G18</f>
        <v>5236.1758777419145</v>
      </c>
      <c r="H19" s="3">
        <f t="shared" ref="H19" si="26">G19*H18</f>
        <v>5202.9684474013575</v>
      </c>
      <c r="I19" s="3">
        <f t="shared" ref="I19" si="27">H19*I18</f>
        <v>5171.1740992029518</v>
      </c>
      <c r="J19" s="3">
        <f t="shared" ref="J19" si="28">I19*J18</f>
        <v>5139.8507783852629</v>
      </c>
      <c r="K19" s="3">
        <f t="shared" ref="K19" si="29">J19*K18</f>
        <v>5110.0582965549047</v>
      </c>
      <c r="L19" s="3">
        <f t="shared" ref="L19" si="30">K19*L18</f>
        <v>5080.8545989504428</v>
      </c>
      <c r="M19" s="3">
        <f t="shared" ref="M19" si="31">L19*M18</f>
        <v>5052.1219287266986</v>
      </c>
      <c r="N19" s="3">
        <f t="shared" ref="N19" si="32">M19*N18</f>
        <v>5024.331313264388</v>
      </c>
      <c r="O19" s="3">
        <f t="shared" ref="O19" si="33">N19*O18</f>
        <v>4996.8939683376157</v>
      </c>
      <c r="P19" s="3">
        <f t="shared" ref="P19" si="34">O19*P18</f>
        <v>4969.5743802560219</v>
      </c>
    </row>
    <row r="20" spans="1:16" x14ac:dyDescent="0.25">
      <c r="A20" s="4" t="s">
        <v>8</v>
      </c>
      <c r="B20" s="5">
        <v>3752</v>
      </c>
      <c r="C20" s="5">
        <v>3872</v>
      </c>
      <c r="D20" s="3">
        <f>C20*D18+30</f>
        <v>3883.4659552510816</v>
      </c>
      <c r="E20" s="3">
        <f>D20*E18+20</f>
        <v>3878.9613493337774</v>
      </c>
      <c r="F20" s="3">
        <f>E20*F18+20</f>
        <v>3874.3297423729332</v>
      </c>
      <c r="G20" s="3">
        <f>F20*G18+20</f>
        <v>3869.4837513542075</v>
      </c>
      <c r="H20" s="3">
        <f>G20*H18+20</f>
        <v>3864.9437788385349</v>
      </c>
      <c r="I20" s="3">
        <f t="shared" ref="I20:P20" si="35">H20*I18+20</f>
        <v>3861.3258442856104</v>
      </c>
      <c r="J20" s="3">
        <f t="shared" si="35"/>
        <v>3857.9366591833655</v>
      </c>
      <c r="K20" s="3">
        <f t="shared" si="35"/>
        <v>3855.5746271366879</v>
      </c>
      <c r="L20" s="3">
        <f t="shared" si="35"/>
        <v>3853.5402335998774</v>
      </c>
      <c r="M20" s="3">
        <f t="shared" si="35"/>
        <v>3851.7481317851889</v>
      </c>
      <c r="N20" s="3">
        <f t="shared" si="35"/>
        <v>3850.5605094953416</v>
      </c>
      <c r="O20" s="3">
        <f t="shared" si="35"/>
        <v>3849.5330034904105</v>
      </c>
      <c r="P20" s="3">
        <f t="shared" si="35"/>
        <v>3848.4863980134396</v>
      </c>
    </row>
    <row r="21" spans="1:16" x14ac:dyDescent="0.25">
      <c r="A21" s="4" t="s">
        <v>5</v>
      </c>
      <c r="B21" s="11">
        <f>B20/B19</f>
        <v>0.69687964338781572</v>
      </c>
      <c r="C21" s="11">
        <f>C20/C19</f>
        <v>0.72198396419914224</v>
      </c>
      <c r="D21" s="13">
        <f t="shared" ref="D21" si="36">D20/D19</f>
        <v>0.72760475316613937</v>
      </c>
      <c r="E21" s="13">
        <f t="shared" ref="E21" si="37">E20/E19</f>
        <v>0.73137574067961497</v>
      </c>
      <c r="F21" s="13">
        <f t="shared" ref="F21" si="38">F20/F19</f>
        <v>0.73517082719045057</v>
      </c>
      <c r="G21" s="13">
        <f t="shared" ref="G21" si="39">G20/G19</f>
        <v>0.73899040859240794</v>
      </c>
      <c r="H21" s="13">
        <f t="shared" ref="H21" si="40">H20/H19</f>
        <v>0.74283436809402448</v>
      </c>
      <c r="I21" s="13">
        <f t="shared" ref="I21" si="41">I20/I19</f>
        <v>0.74670196172292247</v>
      </c>
      <c r="J21" s="13">
        <f t="shared" ref="J21" si="42">J20/J19</f>
        <v>0.75059312527267108</v>
      </c>
      <c r="K21" s="13">
        <f t="shared" ref="K21" si="43">K20/K19</f>
        <v>0.75450697494704444</v>
      </c>
      <c r="L21" s="13">
        <f t="shared" ref="L21" si="44">L20/L19</f>
        <v>0.75844332061695041</v>
      </c>
      <c r="M21" s="13">
        <f t="shared" ref="M21" si="45">M20/M19</f>
        <v>0.76240205326080812</v>
      </c>
      <c r="N21" s="13">
        <f t="shared" ref="N21" si="46">N20/N19</f>
        <v>0.76638268247353525</v>
      </c>
      <c r="O21" s="13">
        <f t="shared" ref="O21" si="47">O20/O19</f>
        <v>0.7703851688434139</v>
      </c>
      <c r="P21" s="13">
        <f t="shared" ref="P21" si="48">P20/P19</f>
        <v>0.77440965836095887</v>
      </c>
    </row>
    <row r="22" spans="1:16" x14ac:dyDescent="0.25">
      <c r="A22" s="4" t="s">
        <v>10</v>
      </c>
      <c r="B22" s="5">
        <v>122040</v>
      </c>
      <c r="C22" s="5">
        <v>125794</v>
      </c>
      <c r="D22" s="3">
        <f>D26/(1-D23)</f>
        <v>125853.61552806347</v>
      </c>
      <c r="E22" s="3">
        <f t="shared" ref="E22:P22" si="49">E26/(1-E23)</f>
        <v>125529.59787635937</v>
      </c>
      <c r="F22" s="3">
        <f t="shared" si="49"/>
        <v>125202.96687077329</v>
      </c>
      <c r="G22" s="3">
        <f t="shared" si="49"/>
        <v>124871.11556741309</v>
      </c>
      <c r="H22" s="3">
        <f t="shared" si="49"/>
        <v>124549.6054697731</v>
      </c>
      <c r="I22" s="3">
        <f t="shared" si="49"/>
        <v>124256.7744573422</v>
      </c>
      <c r="J22" s="3">
        <f t="shared" si="49"/>
        <v>123971.88582598811</v>
      </c>
      <c r="K22" s="3">
        <f t="shared" si="49"/>
        <v>123718.64810417112</v>
      </c>
      <c r="L22" s="3">
        <f t="shared" si="49"/>
        <v>123476.19647204663</v>
      </c>
      <c r="M22" s="3">
        <f t="shared" si="49"/>
        <v>123241.96588601352</v>
      </c>
      <c r="N22" s="3">
        <f t="shared" si="49"/>
        <v>123026.64454423472</v>
      </c>
      <c r="O22" s="3">
        <f t="shared" si="49"/>
        <v>122817.04446315984</v>
      </c>
      <c r="P22" s="3">
        <f t="shared" si="49"/>
        <v>122607.86019107467</v>
      </c>
    </row>
    <row r="23" spans="1:16" x14ac:dyDescent="0.25">
      <c r="A23" s="10" t="s">
        <v>9</v>
      </c>
      <c r="B23" s="7">
        <f>(B22-B26)/B22</f>
        <v>0.10843985578498853</v>
      </c>
      <c r="C23" s="7">
        <f>(C22-C26)/C22</f>
        <v>0.11310555352401545</v>
      </c>
      <c r="D23" s="14">
        <f>C23</f>
        <v>0.11310555352401545</v>
      </c>
      <c r="E23" s="14">
        <f t="shared" ref="E23:P23" si="50">D23</f>
        <v>0.11310555352401545</v>
      </c>
      <c r="F23" s="14">
        <f t="shared" si="50"/>
        <v>0.11310555352401545</v>
      </c>
      <c r="G23" s="14">
        <f t="shared" si="50"/>
        <v>0.11310555352401545</v>
      </c>
      <c r="H23" s="14">
        <f t="shared" si="50"/>
        <v>0.11310555352401545</v>
      </c>
      <c r="I23" s="14">
        <f t="shared" si="50"/>
        <v>0.11310555352401545</v>
      </c>
      <c r="J23" s="14">
        <f t="shared" si="50"/>
        <v>0.11310555352401545</v>
      </c>
      <c r="K23" s="14">
        <f t="shared" si="50"/>
        <v>0.11310555352401545</v>
      </c>
      <c r="L23" s="14">
        <f t="shared" si="50"/>
        <v>0.11310555352401545</v>
      </c>
      <c r="M23" s="14">
        <f t="shared" si="50"/>
        <v>0.11310555352401545</v>
      </c>
      <c r="N23" s="14">
        <f t="shared" si="50"/>
        <v>0.11310555352401545</v>
      </c>
      <c r="O23" s="14">
        <f t="shared" si="50"/>
        <v>0.11310555352401545</v>
      </c>
      <c r="P23" s="14">
        <f t="shared" si="50"/>
        <v>0.11310555352401545</v>
      </c>
    </row>
    <row r="24" spans="1:16" x14ac:dyDescent="0.25">
      <c r="A24" s="10" t="s">
        <v>16</v>
      </c>
      <c r="B24" s="19">
        <f>B22-B26</f>
        <v>13234</v>
      </c>
      <c r="C24" s="19">
        <f>C22-C26</f>
        <v>14228</v>
      </c>
      <c r="D24" s="20">
        <f t="shared" ref="D24:P24" si="51">D22-D26</f>
        <v>14234.742847300236</v>
      </c>
      <c r="E24" s="20">
        <f t="shared" si="51"/>
        <v>14198.094651452702</v>
      </c>
      <c r="F24" s="20">
        <f t="shared" si="51"/>
        <v>14161.150870767771</v>
      </c>
      <c r="G24" s="20">
        <f t="shared" si="51"/>
        <v>14123.616645413553</v>
      </c>
      <c r="H24" s="20">
        <f t="shared" si="51"/>
        <v>14087.252067856418</v>
      </c>
      <c r="I24" s="20">
        <f t="shared" si="51"/>
        <v>14054.131254106425</v>
      </c>
      <c r="J24" s="20">
        <f t="shared" si="51"/>
        <v>14021.908767764427</v>
      </c>
      <c r="K24" s="20">
        <f t="shared" si="51"/>
        <v>13993.26617506516</v>
      </c>
      <c r="L24" s="20">
        <f t="shared" si="51"/>
        <v>13965.843549010911</v>
      </c>
      <c r="M24" s="20">
        <f t="shared" si="51"/>
        <v>13939.350768925389</v>
      </c>
      <c r="N24" s="20">
        <f t="shared" si="51"/>
        <v>13914.996729377963</v>
      </c>
      <c r="O24" s="20">
        <f t="shared" si="51"/>
        <v>13891.289796189303</v>
      </c>
      <c r="P24" s="20">
        <f t="shared" si="51"/>
        <v>13867.629893306599</v>
      </c>
    </row>
    <row r="25" spans="1:16" x14ac:dyDescent="0.25">
      <c r="A25" s="8" t="s">
        <v>6</v>
      </c>
      <c r="B25" s="18">
        <v>70</v>
      </c>
      <c r="C25" s="18">
        <v>70</v>
      </c>
      <c r="D25" s="18">
        <v>70</v>
      </c>
      <c r="E25" s="18">
        <v>70</v>
      </c>
      <c r="F25" s="18">
        <v>70</v>
      </c>
      <c r="G25" s="18">
        <v>70</v>
      </c>
      <c r="H25" s="18">
        <v>70</v>
      </c>
      <c r="I25" s="18">
        <v>70</v>
      </c>
      <c r="J25" s="18">
        <v>70</v>
      </c>
      <c r="K25" s="18">
        <v>70</v>
      </c>
      <c r="L25" s="18">
        <v>70</v>
      </c>
      <c r="M25" s="18">
        <v>70</v>
      </c>
      <c r="N25" s="18">
        <v>70</v>
      </c>
      <c r="O25" s="18">
        <v>70</v>
      </c>
      <c r="P25" s="18">
        <v>70</v>
      </c>
    </row>
    <row r="26" spans="1:16" x14ac:dyDescent="0.25">
      <c r="A26" s="8" t="s">
        <v>7</v>
      </c>
      <c r="B26" s="9">
        <v>108806</v>
      </c>
      <c r="C26" s="9">
        <v>111566</v>
      </c>
      <c r="D26" s="3">
        <f>(C26-8232)*D5+30*50*365/1000+8232</f>
        <v>111618.87268076323</v>
      </c>
      <c r="E26" s="3">
        <f>(D26-8232)*E5+20*50*365/1000+8232</f>
        <v>111331.50322490667</v>
      </c>
      <c r="F26" s="3">
        <f t="shared" ref="F26:P26" si="52">(E26-8232)*F5+20*50*365/1000+8232</f>
        <v>111041.81600000552</v>
      </c>
      <c r="G26" s="3">
        <f t="shared" si="52"/>
        <v>110747.49892199953</v>
      </c>
      <c r="H26" s="3">
        <f t="shared" si="52"/>
        <v>110462.35340191668</v>
      </c>
      <c r="I26" s="3">
        <f t="shared" si="52"/>
        <v>110202.64320323577</v>
      </c>
      <c r="J26" s="3">
        <f t="shared" si="52"/>
        <v>109949.97705822368</v>
      </c>
      <c r="K26" s="3">
        <f t="shared" si="52"/>
        <v>109725.38192910596</v>
      </c>
      <c r="L26" s="3">
        <f t="shared" si="52"/>
        <v>109510.35292303572</v>
      </c>
      <c r="M26" s="3">
        <f t="shared" si="52"/>
        <v>109302.61511708813</v>
      </c>
      <c r="N26" s="3">
        <f t="shared" si="52"/>
        <v>109111.64781485675</v>
      </c>
      <c r="O26" s="3">
        <f t="shared" si="52"/>
        <v>108925.75466697053</v>
      </c>
      <c r="P26" s="3">
        <f t="shared" si="52"/>
        <v>108740.23029776807</v>
      </c>
    </row>
    <row r="27" spans="1:16" x14ac:dyDescent="0.25">
      <c r="A27" s="2" t="s">
        <v>19</v>
      </c>
      <c r="B27" s="3">
        <f>B26-B28</f>
        <v>100144</v>
      </c>
      <c r="C27" s="3">
        <f>C26-C28</f>
        <v>103334</v>
      </c>
      <c r="D27" s="3">
        <f t="shared" ref="D27:P27" si="53">D26-D28</f>
        <v>103386.87268076323</v>
      </c>
      <c r="E27" s="3">
        <f t="shared" si="53"/>
        <v>103099.50322490667</v>
      </c>
      <c r="F27" s="3">
        <f t="shared" si="53"/>
        <v>102809.81600000552</v>
      </c>
      <c r="G27" s="3">
        <f t="shared" si="53"/>
        <v>102515.49892199953</v>
      </c>
      <c r="H27" s="3">
        <f t="shared" si="53"/>
        <v>102230.35340191668</v>
      </c>
      <c r="I27" s="3">
        <f t="shared" si="53"/>
        <v>101970.64320323577</v>
      </c>
      <c r="J27" s="3">
        <f t="shared" si="53"/>
        <v>101717.97705822368</v>
      </c>
      <c r="K27" s="3">
        <f t="shared" si="53"/>
        <v>101493.38192910596</v>
      </c>
      <c r="L27" s="3">
        <f t="shared" si="53"/>
        <v>101278.35292303572</v>
      </c>
      <c r="M27" s="3">
        <f t="shared" si="53"/>
        <v>101070.61511708813</v>
      </c>
      <c r="N27" s="3">
        <f t="shared" si="53"/>
        <v>100879.64781485675</v>
      </c>
      <c r="O27" s="3">
        <f t="shared" si="53"/>
        <v>100693.75466697053</v>
      </c>
      <c r="P27" s="3">
        <f t="shared" si="53"/>
        <v>100508.23029776807</v>
      </c>
    </row>
    <row r="28" spans="1:16" x14ac:dyDescent="0.25">
      <c r="A28" s="2" t="s">
        <v>20</v>
      </c>
      <c r="B28" s="2">
        <v>8662</v>
      </c>
      <c r="C28" s="3">
        <v>8232</v>
      </c>
      <c r="D28" s="2">
        <v>8232</v>
      </c>
      <c r="E28" s="2">
        <v>8232</v>
      </c>
      <c r="F28" s="2">
        <v>8232</v>
      </c>
      <c r="G28" s="2">
        <v>8232</v>
      </c>
      <c r="H28" s="2">
        <v>8232</v>
      </c>
      <c r="I28" s="2">
        <v>8232</v>
      </c>
      <c r="J28" s="2">
        <v>8232</v>
      </c>
      <c r="K28" s="2">
        <v>8232</v>
      </c>
      <c r="L28" s="2">
        <v>8232</v>
      </c>
      <c r="M28" s="2">
        <v>8232</v>
      </c>
      <c r="N28" s="2">
        <v>8232</v>
      </c>
      <c r="O28" s="2">
        <v>8232</v>
      </c>
      <c r="P28" s="2">
        <v>8232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Vee ja reovee prognoos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2026-06-04T07:07:31Z</dcterms:modified>
</cp:coreProperties>
</file>